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340" windowHeight="7950" tabRatio="207"/>
  </bookViews>
  <sheets>
    <sheet name="bongaarts" sheetId="1" r:id="rId1"/>
    <sheet name="CM index" sheetId="2" r:id="rId2"/>
    <sheet name="PD with background" sheetId="3" r:id="rId3"/>
    <sheet name="Priliminary data " sheetId="4" r:id="rId4"/>
  </sheets>
  <calcPr calcId="124519"/>
</workbook>
</file>

<file path=xl/calcChain.xml><?xml version="1.0" encoding="utf-8"?>
<calcChain xmlns="http://schemas.openxmlformats.org/spreadsheetml/2006/main">
  <c r="N6" i="1"/>
  <c r="O6"/>
  <c r="P6"/>
  <c r="M6"/>
  <c r="L3"/>
  <c r="N4"/>
  <c r="M4"/>
  <c r="L4"/>
  <c r="N3"/>
  <c r="M3"/>
  <c r="H4"/>
  <c r="H5"/>
  <c r="H3"/>
  <c r="J24"/>
  <c r="J25"/>
  <c r="C29"/>
  <c r="D29"/>
  <c r="E29"/>
  <c r="F29"/>
  <c r="G29"/>
  <c r="H29"/>
  <c r="I29"/>
  <c r="B29"/>
  <c r="C27"/>
  <c r="D27"/>
  <c r="E27"/>
  <c r="F27"/>
  <c r="G27"/>
  <c r="H27"/>
  <c r="I27"/>
  <c r="B27"/>
  <c r="C25"/>
  <c r="D25"/>
  <c r="E25"/>
  <c r="F25"/>
  <c r="G25"/>
  <c r="H25"/>
  <c r="I25"/>
  <c r="B25"/>
  <c r="M18" i="2"/>
  <c r="M5"/>
  <c r="M6"/>
  <c r="M7"/>
  <c r="M8"/>
  <c r="M9"/>
  <c r="M10"/>
  <c r="M12"/>
  <c r="M13"/>
  <c r="M14"/>
  <c r="M15"/>
  <c r="M16"/>
  <c r="M17"/>
  <c r="M20"/>
  <c r="M21"/>
  <c r="M22"/>
  <c r="M24"/>
  <c r="M25"/>
  <c r="M26"/>
  <c r="M4"/>
  <c r="G26"/>
  <c r="E26"/>
  <c r="H26" s="1"/>
  <c r="H25"/>
  <c r="G25"/>
  <c r="E25"/>
  <c r="H24"/>
  <c r="G24"/>
  <c r="E24"/>
  <c r="G23"/>
  <c r="E23"/>
  <c r="H23" s="1"/>
  <c r="G22"/>
  <c r="E22"/>
  <c r="H22" s="1"/>
  <c r="G21"/>
  <c r="E21"/>
  <c r="H21" s="1"/>
  <c r="H20"/>
  <c r="G20"/>
  <c r="E20"/>
  <c r="H18"/>
  <c r="G18"/>
  <c r="E18"/>
  <c r="G17"/>
  <c r="E17"/>
  <c r="H17" s="1"/>
  <c r="G16"/>
  <c r="E16"/>
  <c r="H16" s="1"/>
  <c r="H15"/>
  <c r="G15"/>
  <c r="E15"/>
  <c r="H14"/>
  <c r="G14"/>
  <c r="E14"/>
  <c r="G13"/>
  <c r="E13"/>
  <c r="H13" s="1"/>
  <c r="G12"/>
  <c r="E12"/>
  <c r="H12" s="1"/>
  <c r="H10"/>
  <c r="G10"/>
  <c r="E10"/>
  <c r="H9"/>
  <c r="G9"/>
  <c r="E9"/>
  <c r="G8"/>
  <c r="E8"/>
  <c r="H8" s="1"/>
  <c r="G7"/>
  <c r="E7"/>
  <c r="H7" s="1"/>
  <c r="H6"/>
  <c r="G6"/>
  <c r="E6"/>
  <c r="H5"/>
  <c r="G5"/>
  <c r="E5"/>
  <c r="G4"/>
  <c r="E4"/>
  <c r="H4" s="1"/>
  <c r="J17" i="1"/>
  <c r="J18"/>
  <c r="J19"/>
  <c r="J20"/>
  <c r="J16"/>
  <c r="J12"/>
  <c r="J13"/>
  <c r="J14"/>
  <c r="J11"/>
  <c r="P3" l="1"/>
</calcChain>
</file>

<file path=xl/sharedStrings.xml><?xml version="1.0" encoding="utf-8"?>
<sst xmlns="http://schemas.openxmlformats.org/spreadsheetml/2006/main" count="135" uniqueCount="94">
  <si>
    <t xml:space="preserve">year </t>
  </si>
  <si>
    <t>Cm</t>
  </si>
  <si>
    <t>Ci</t>
  </si>
  <si>
    <t>Ca</t>
  </si>
  <si>
    <t>Cc</t>
  </si>
  <si>
    <t>TFRe</t>
  </si>
  <si>
    <t xml:space="preserve">Error </t>
  </si>
  <si>
    <t xml:space="preserve">Total Fecundicty </t>
  </si>
  <si>
    <t>Fecund(TF)</t>
  </si>
  <si>
    <t>TFR-obser</t>
  </si>
  <si>
    <t xml:space="preserve">urban </t>
  </si>
  <si>
    <t xml:space="preserve">rural </t>
  </si>
  <si>
    <t xml:space="preserve">With edcuational backgraound </t>
  </si>
  <si>
    <t>No edu</t>
  </si>
  <si>
    <t>primar</t>
  </si>
  <si>
    <t>seconda</t>
  </si>
  <si>
    <t xml:space="preserve">higher </t>
  </si>
  <si>
    <t xml:space="preserve">wealth quantiles </t>
  </si>
  <si>
    <t xml:space="preserve">lowest </t>
  </si>
  <si>
    <t>second</t>
  </si>
  <si>
    <t xml:space="preserve">middle </t>
  </si>
  <si>
    <t xml:space="preserve">fourth </t>
  </si>
  <si>
    <t xml:space="preserve">Highest </t>
  </si>
  <si>
    <t>BG</t>
  </si>
  <si>
    <t>Residance  (2016)</t>
  </si>
  <si>
    <t>Estimating index of marriege on 2005,11, and 16 EDHS</t>
  </si>
  <si>
    <t>EDHS 2016</t>
  </si>
  <si>
    <t xml:space="preserve">age </t>
  </si>
  <si>
    <t>% ASTFR</t>
  </si>
  <si>
    <t xml:space="preserve">number of respondents  </t>
  </si>
  <si>
    <t xml:space="preserve">no.births </t>
  </si>
  <si>
    <t xml:space="preserve">%currentl sexually active </t>
  </si>
  <si>
    <t>no.of sexual</t>
  </si>
  <si>
    <t>ASTMFR</t>
  </si>
  <si>
    <t>TMFR</t>
  </si>
  <si>
    <t>15-19</t>
  </si>
  <si>
    <t>1.54*5</t>
  </si>
  <si>
    <t>4.6/7.7</t>
  </si>
  <si>
    <t>20-24</t>
  </si>
  <si>
    <t>25-29</t>
  </si>
  <si>
    <t>30-34</t>
  </si>
  <si>
    <t>35-39</t>
  </si>
  <si>
    <t>40-44</t>
  </si>
  <si>
    <t>45-49</t>
  </si>
  <si>
    <t>EDHS 2011</t>
  </si>
  <si>
    <t>1.58*5</t>
  </si>
  <si>
    <t>4.8/7.9</t>
  </si>
  <si>
    <t>EDHS 2005</t>
  </si>
  <si>
    <t>1.7*5</t>
  </si>
  <si>
    <t>5.4/8.5</t>
  </si>
  <si>
    <t>0.913/1.54</t>
  </si>
  <si>
    <t>1.082/1.7</t>
  </si>
  <si>
    <t>0.961/1.58</t>
  </si>
  <si>
    <t>Cm index using unrevised model</t>
  </si>
  <si>
    <t>CM index using the revised model</t>
  </si>
  <si>
    <t>Cm using Cm(a)=m(a)+ex(a)</t>
  </si>
  <si>
    <t xml:space="preserve"> </t>
  </si>
  <si>
    <t>ster</t>
  </si>
  <si>
    <t>pill</t>
  </si>
  <si>
    <t>iud</t>
  </si>
  <si>
    <t>depo</t>
  </si>
  <si>
    <t>impl</t>
  </si>
  <si>
    <t>condo</t>
  </si>
  <si>
    <t>rhythm</t>
  </si>
  <si>
    <t>withdr</t>
  </si>
  <si>
    <t>ex</t>
  </si>
  <si>
    <t>pro</t>
  </si>
  <si>
    <t>prev</t>
  </si>
  <si>
    <t xml:space="preserve">av.effectiveness </t>
  </si>
  <si>
    <t>pr0duct</t>
  </si>
  <si>
    <t>Bachground</t>
  </si>
  <si>
    <t xml:space="preserve">overall </t>
  </si>
  <si>
    <t xml:space="preserve">Urban </t>
  </si>
  <si>
    <t xml:space="preserve">Residancy </t>
  </si>
  <si>
    <t>Educational level</t>
  </si>
  <si>
    <t xml:space="preserve">Wealth Index </t>
  </si>
  <si>
    <t>Fecundity</t>
  </si>
  <si>
    <t>TFRestim</t>
  </si>
  <si>
    <t>TFRobserv</t>
  </si>
  <si>
    <t>cm</t>
  </si>
  <si>
    <t>ci</t>
  </si>
  <si>
    <t>cc</t>
  </si>
  <si>
    <t>ca</t>
  </si>
  <si>
    <t xml:space="preserve">proportion of change </t>
  </si>
  <si>
    <t>prdct</t>
  </si>
  <si>
    <t xml:space="preserve">Reproductive Indicators </t>
  </si>
  <si>
    <t>Total fertility rate</t>
  </si>
  <si>
    <t>proportion of contraceptive Use=u(a)</t>
  </si>
  <si>
    <t>The total marital fertility rate</t>
  </si>
  <si>
    <t xml:space="preserve">Average contraceptive effectiveness </t>
  </si>
  <si>
    <t>the median duration of postpartum insusaptablity=i(a)</t>
  </si>
  <si>
    <t xml:space="preserve">Total abortion rate </t>
  </si>
  <si>
    <t>Source: EDHS, 2005, 2011 and 2016</t>
  </si>
  <si>
    <t xml:space="preserve">some selected preliminary data of reproductive indicators from EDHS, 2005-2016, Ethiopia </t>
  </si>
</sst>
</file>

<file path=xl/styles.xml><?xml version="1.0" encoding="utf-8"?>
<styleSheet xmlns="http://schemas.openxmlformats.org/spreadsheetml/2006/main">
  <fonts count="12"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C00000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sz val="12"/>
      <color theme="0" tint="-4.9989318521683403E-2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2" borderId="1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7" xfId="0" applyFill="1" applyBorder="1"/>
    <xf numFmtId="0" fontId="0" fillId="0" borderId="0" xfId="0" applyBorder="1"/>
    <xf numFmtId="0" fontId="0" fillId="0" borderId="5" xfId="0" applyBorder="1"/>
    <xf numFmtId="0" fontId="2" fillId="0" borderId="1" xfId="0" applyFont="1" applyBorder="1"/>
    <xf numFmtId="0" fontId="3" fillId="0" borderId="1" xfId="0" applyFont="1" applyBorder="1"/>
    <xf numFmtId="3" fontId="3" fillId="0" borderId="1" xfId="0" applyNumberFormat="1" applyFont="1" applyFill="1" applyBorder="1" applyAlignment="1">
      <alignment horizontal="right" vertical="top" wrapText="1" indent="1"/>
    </xf>
    <xf numFmtId="0" fontId="3" fillId="0" borderId="1" xfId="0" applyFont="1" applyFill="1" applyBorder="1" applyAlignment="1">
      <alignment horizontal="right" vertical="top" wrapText="1" inden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2"/>
    </xf>
    <xf numFmtId="0" fontId="2" fillId="0" borderId="1" xfId="0" applyFont="1" applyBorder="1" applyAlignment="1">
      <alignment horizontal="right" vertical="top" wrapText="1" indent="1"/>
    </xf>
    <xf numFmtId="3" fontId="2" fillId="0" borderId="1" xfId="0" applyNumberFormat="1" applyFont="1" applyBorder="1" applyAlignment="1">
      <alignment horizontal="right" vertical="top" wrapText="1" indent="1"/>
    </xf>
    <xf numFmtId="0" fontId="0" fillId="5" borderId="9" xfId="0" applyFill="1" applyBorder="1"/>
    <xf numFmtId="0" fontId="0" fillId="5" borderId="10" xfId="0" applyFill="1" applyBorder="1"/>
    <xf numFmtId="0" fontId="0" fillId="5" borderId="11" xfId="0" applyFill="1" applyBorder="1"/>
    <xf numFmtId="0" fontId="0" fillId="5" borderId="0" xfId="0" applyFill="1"/>
    <xf numFmtId="0" fontId="0" fillId="5" borderId="1" xfId="0" applyFill="1" applyBorder="1"/>
    <xf numFmtId="0" fontId="4" fillId="0" borderId="0" xfId="0" applyFont="1"/>
    <xf numFmtId="0" fontId="4" fillId="3" borderId="0" xfId="0" applyFont="1" applyFill="1"/>
    <xf numFmtId="0" fontId="0" fillId="6" borderId="0" xfId="0" applyFill="1"/>
    <xf numFmtId="0" fontId="5" fillId="7" borderId="0" xfId="0" applyFont="1" applyFill="1" applyAlignment="1"/>
    <xf numFmtId="0" fontId="5" fillId="7" borderId="0" xfId="0" applyFont="1" applyFill="1"/>
    <xf numFmtId="0" fontId="0" fillId="5" borderId="0" xfId="0" applyFill="1" applyAlignment="1">
      <alignment horizontal="center"/>
    </xf>
    <xf numFmtId="0" fontId="7" fillId="0" borderId="1" xfId="0" applyFont="1" applyBorder="1"/>
    <xf numFmtId="0" fontId="0" fillId="0" borderId="13" xfId="0" applyFill="1" applyBorder="1"/>
    <xf numFmtId="0" fontId="0" fillId="0" borderId="1" xfId="0" applyFill="1" applyBorder="1"/>
    <xf numFmtId="0" fontId="0" fillId="0" borderId="4" xfId="0" applyFill="1" applyBorder="1"/>
    <xf numFmtId="0" fontId="2" fillId="0" borderId="1" xfId="0" applyFont="1" applyFill="1" applyBorder="1"/>
    <xf numFmtId="0" fontId="2" fillId="0" borderId="14" xfId="0" applyFont="1" applyBorder="1"/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Fill="1" applyBorder="1"/>
    <xf numFmtId="0" fontId="0" fillId="5" borderId="12" xfId="0" applyFill="1" applyBorder="1"/>
    <xf numFmtId="0" fontId="0" fillId="5" borderId="0" xfId="0" applyFill="1" applyBorder="1"/>
    <xf numFmtId="0" fontId="0" fillId="2" borderId="13" xfId="0" applyFill="1" applyBorder="1"/>
    <xf numFmtId="0" fontId="9" fillId="0" borderId="0" xfId="0" applyFont="1" applyAlignment="1">
      <alignment horizontal="justify"/>
    </xf>
    <xf numFmtId="0" fontId="11" fillId="0" borderId="0" xfId="0" applyFont="1" applyAlignment="1">
      <alignment horizontal="justify"/>
    </xf>
    <xf numFmtId="0" fontId="10" fillId="0" borderId="0" xfId="0" applyFont="1"/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right" vertical="top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top"/>
    </xf>
    <xf numFmtId="0" fontId="0" fillId="4" borderId="0" xfId="0" applyFill="1" applyAlignment="1">
      <alignment horizontal="center"/>
    </xf>
    <xf numFmtId="0" fontId="0" fillId="4" borderId="1" xfId="0" applyFill="1" applyBorder="1" applyAlignment="1">
      <alignment horizontal="center" wrapText="1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6" borderId="12" xfId="0" applyFont="1" applyFill="1" applyBorder="1" applyAlignment="1">
      <alignment horizontal="center"/>
    </xf>
    <xf numFmtId="0" fontId="6" fillId="6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tabSelected="1" workbookViewId="0">
      <selection activeCell="I5" sqref="I5"/>
    </sheetView>
  </sheetViews>
  <sheetFormatPr defaultRowHeight="15.75"/>
  <cols>
    <col min="3" max="3" width="12.375" customWidth="1"/>
    <col min="7" max="7" width="10.625" customWidth="1"/>
    <col min="11" max="11" width="13.625" customWidth="1"/>
  </cols>
  <sheetData>
    <row r="1" spans="2:16">
      <c r="K1" s="53" t="s">
        <v>83</v>
      </c>
      <c r="L1" s="53"/>
      <c r="M1" s="53"/>
      <c r="N1" s="53"/>
      <c r="O1" s="53"/>
    </row>
    <row r="2" spans="2:16">
      <c r="B2" s="3" t="s">
        <v>0</v>
      </c>
      <c r="C2" s="3" t="s">
        <v>1</v>
      </c>
      <c r="D2" s="3" t="s">
        <v>2</v>
      </c>
      <c r="E2" s="3" t="s">
        <v>4</v>
      </c>
      <c r="F2" s="3" t="s">
        <v>3</v>
      </c>
      <c r="G2" s="3" t="s">
        <v>8</v>
      </c>
      <c r="H2" s="3" t="s">
        <v>5</v>
      </c>
      <c r="I2" s="3" t="s">
        <v>9</v>
      </c>
      <c r="J2" s="3" t="s">
        <v>6</v>
      </c>
      <c r="K2" s="3" t="s">
        <v>7</v>
      </c>
      <c r="L2" s="40" t="s">
        <v>79</v>
      </c>
      <c r="M2" s="40" t="s">
        <v>80</v>
      </c>
      <c r="N2" s="40" t="s">
        <v>81</v>
      </c>
      <c r="O2" s="40" t="s">
        <v>82</v>
      </c>
    </row>
    <row r="3" spans="2:16">
      <c r="B3" s="1">
        <v>2016</v>
      </c>
      <c r="C3" s="1">
        <v>0.65200000000000002</v>
      </c>
      <c r="D3" s="1">
        <v>0.57999999999999996</v>
      </c>
      <c r="E3" s="1">
        <v>0.63</v>
      </c>
      <c r="F3" s="1">
        <v>0.997</v>
      </c>
      <c r="G3" s="1">
        <v>15.3</v>
      </c>
      <c r="H3" s="1">
        <f>PRODUCT(C3:G3)</f>
        <v>3.6341489872800001</v>
      </c>
      <c r="I3" s="1">
        <v>4.5999999999999996</v>
      </c>
      <c r="J3" s="1"/>
      <c r="K3" s="1">
        <v>16.2</v>
      </c>
      <c r="L3" s="30">
        <f>(C3/C4)-1</f>
        <v>2.8391167192429068E-2</v>
      </c>
      <c r="M3">
        <f>(D3/D4)-1</f>
        <v>1.7543859649122862E-2</v>
      </c>
      <c r="N3">
        <f>(E3/E4)-1</f>
        <v>-0.11267605633802813</v>
      </c>
      <c r="O3">
        <v>0</v>
      </c>
      <c r="P3">
        <f>H3/F3</f>
        <v>3.6450842400000001</v>
      </c>
    </row>
    <row r="4" spans="2:16">
      <c r="B4" s="1">
        <v>2011</v>
      </c>
      <c r="C4" s="1">
        <v>0.63400000000000001</v>
      </c>
      <c r="D4" s="1">
        <v>0.56999999999999995</v>
      </c>
      <c r="E4" s="1">
        <v>0.71</v>
      </c>
      <c r="F4" s="1">
        <v>0.997</v>
      </c>
      <c r="G4" s="1">
        <v>15.3</v>
      </c>
      <c r="H4" s="1">
        <f t="shared" ref="H4:H5" si="0">PRODUCT(C4:G4)</f>
        <v>3.9138939271799993</v>
      </c>
      <c r="I4" s="1">
        <v>4.8</v>
      </c>
      <c r="J4" s="1"/>
      <c r="K4" s="1">
        <v>16.600000000000001</v>
      </c>
      <c r="L4" s="30">
        <f t="shared" ref="L4" si="1">(C4/C5)-1</f>
        <v>-9.3750000000000222E-3</v>
      </c>
      <c r="M4">
        <f>(D4/D5)-1</f>
        <v>3.5211267605634866E-3</v>
      </c>
      <c r="N4">
        <f>(E4/E5)-1</f>
        <v>-0.16470588235294115</v>
      </c>
      <c r="O4">
        <v>0</v>
      </c>
    </row>
    <row r="5" spans="2:16">
      <c r="B5" s="1">
        <v>2005</v>
      </c>
      <c r="C5" s="1">
        <v>0.64</v>
      </c>
      <c r="D5" s="1">
        <v>0.56799999999999995</v>
      </c>
      <c r="E5" s="1">
        <v>0.85</v>
      </c>
      <c r="F5" s="1">
        <v>0.997</v>
      </c>
      <c r="G5" s="1">
        <v>15.3</v>
      </c>
      <c r="H5" s="1">
        <f t="shared" si="0"/>
        <v>4.713394867199999</v>
      </c>
      <c r="I5" s="1">
        <v>5.4</v>
      </c>
      <c r="J5" s="1"/>
      <c r="K5" s="1">
        <v>16.399999999999999</v>
      </c>
      <c r="L5" s="30"/>
    </row>
    <row r="6" spans="2:16">
      <c r="B6" s="48" t="s">
        <v>24</v>
      </c>
      <c r="C6" s="48"/>
      <c r="D6" s="48"/>
      <c r="E6" s="48"/>
      <c r="F6" s="48"/>
      <c r="G6" s="48"/>
      <c r="H6" s="48"/>
      <c r="I6" s="48"/>
      <c r="J6" s="48"/>
      <c r="K6" s="48"/>
      <c r="M6">
        <f>(C3/C5)-1</f>
        <v>1.8750000000000044E-2</v>
      </c>
      <c r="N6">
        <f t="shared" ref="N6:P6" si="2">(D3/D5)-1</f>
        <v>2.1126760563380254E-2</v>
      </c>
      <c r="O6">
        <f t="shared" si="2"/>
        <v>-0.25882352941176467</v>
      </c>
      <c r="P6">
        <f t="shared" si="2"/>
        <v>0</v>
      </c>
    </row>
    <row r="7" spans="2:16">
      <c r="B7" s="1" t="s">
        <v>23</v>
      </c>
      <c r="C7" s="2" t="s">
        <v>1</v>
      </c>
      <c r="D7" s="2" t="s">
        <v>2</v>
      </c>
      <c r="E7" s="2" t="s">
        <v>4</v>
      </c>
      <c r="F7" s="2" t="s">
        <v>3</v>
      </c>
      <c r="G7" s="2" t="s">
        <v>8</v>
      </c>
      <c r="H7" s="2" t="s">
        <v>5</v>
      </c>
      <c r="I7" s="2" t="s">
        <v>9</v>
      </c>
      <c r="J7" s="2" t="s">
        <v>6</v>
      </c>
      <c r="K7" s="2" t="s">
        <v>7</v>
      </c>
      <c r="L7" s="2"/>
    </row>
    <row r="8" spans="2:16">
      <c r="B8" s="1" t="s">
        <v>10</v>
      </c>
      <c r="C8" s="1">
        <v>0.67</v>
      </c>
      <c r="D8" s="1">
        <v>0.77500000000000002</v>
      </c>
      <c r="E8" s="1">
        <v>0.47299999999999998</v>
      </c>
      <c r="F8" s="1">
        <v>0.99299999999999999</v>
      </c>
      <c r="G8" s="1">
        <v>15.3</v>
      </c>
      <c r="H8" s="1">
        <v>3.7</v>
      </c>
      <c r="I8" s="1">
        <v>2.2999999999999998</v>
      </c>
      <c r="J8" s="1">
        <v>1.4</v>
      </c>
      <c r="K8" s="1"/>
      <c r="L8" s="1"/>
    </row>
    <row r="9" spans="2:16">
      <c r="B9" s="1" t="s">
        <v>11</v>
      </c>
      <c r="C9" s="1">
        <v>0.79500000000000004</v>
      </c>
      <c r="D9" s="1">
        <v>0.57599999999999996</v>
      </c>
      <c r="E9" s="1">
        <v>0.67</v>
      </c>
      <c r="F9" s="1">
        <v>0.997</v>
      </c>
      <c r="G9" s="1">
        <v>15.3</v>
      </c>
      <c r="H9" s="1">
        <v>4.5999999999999996</v>
      </c>
      <c r="I9" s="1">
        <v>5.2</v>
      </c>
      <c r="J9" s="1">
        <v>0.6</v>
      </c>
      <c r="K9" s="1"/>
      <c r="L9" s="1"/>
    </row>
    <row r="10" spans="2:16">
      <c r="B10" s="49" t="s">
        <v>12</v>
      </c>
      <c r="C10" s="49"/>
      <c r="D10" s="49"/>
      <c r="E10" s="49"/>
      <c r="F10" s="49"/>
      <c r="G10" s="49"/>
      <c r="H10" s="49"/>
      <c r="I10" s="1"/>
      <c r="J10" s="1"/>
      <c r="K10" s="1"/>
      <c r="L10" s="1"/>
    </row>
    <row r="11" spans="2:16">
      <c r="B11" s="1" t="s">
        <v>13</v>
      </c>
      <c r="C11" s="1">
        <v>0.95</v>
      </c>
      <c r="D11" s="1">
        <v>0.56599999999999995</v>
      </c>
      <c r="E11" s="1">
        <v>0.68</v>
      </c>
      <c r="F11" s="1">
        <v>0.998</v>
      </c>
      <c r="G11" s="1">
        <v>15.3</v>
      </c>
      <c r="H11" s="1">
        <v>5.6</v>
      </c>
      <c r="I11" s="1">
        <v>5.7</v>
      </c>
      <c r="J11" s="1">
        <f>(I11-H11)</f>
        <v>0.10000000000000053</v>
      </c>
      <c r="K11" s="1"/>
      <c r="L11" s="1"/>
    </row>
    <row r="12" spans="2:16">
      <c r="B12" s="1" t="s">
        <v>14</v>
      </c>
      <c r="C12" s="1">
        <v>0.63700000000000001</v>
      </c>
      <c r="D12" s="1">
        <v>0.60399999999999998</v>
      </c>
      <c r="E12" s="1">
        <v>0.62</v>
      </c>
      <c r="F12" s="1">
        <v>0.997</v>
      </c>
      <c r="G12" s="1">
        <v>15.3</v>
      </c>
      <c r="H12" s="1">
        <v>3.6</v>
      </c>
      <c r="I12" s="1">
        <v>4.2</v>
      </c>
      <c r="J12" s="1">
        <f t="shared" ref="J12:J14" si="3">(I12-H12)</f>
        <v>0.60000000000000009</v>
      </c>
      <c r="K12" s="1"/>
      <c r="L12" s="1"/>
    </row>
    <row r="13" spans="2:16">
      <c r="B13" s="1" t="s">
        <v>15</v>
      </c>
      <c r="C13" s="1">
        <v>0.47299999999999998</v>
      </c>
      <c r="D13" s="1">
        <v>0.77800000000000002</v>
      </c>
      <c r="E13" s="1">
        <v>0.47</v>
      </c>
      <c r="F13" s="1">
        <v>0.99299999999999999</v>
      </c>
      <c r="G13" s="1">
        <v>15.3</v>
      </c>
      <c r="H13" s="1">
        <v>2.6</v>
      </c>
      <c r="I13" s="1">
        <v>2.2000000000000002</v>
      </c>
      <c r="J13" s="1">
        <f t="shared" si="3"/>
        <v>-0.39999999999999991</v>
      </c>
      <c r="K13" s="1"/>
      <c r="L13" s="1"/>
    </row>
    <row r="14" spans="2:16">
      <c r="B14" s="1" t="s">
        <v>16</v>
      </c>
      <c r="C14" s="1">
        <v>0.65300000000000002</v>
      </c>
      <c r="D14" s="1">
        <v>0.80600000000000005</v>
      </c>
      <c r="E14" s="1">
        <v>0.44</v>
      </c>
      <c r="F14" s="1">
        <v>0.99199999999999999</v>
      </c>
      <c r="G14" s="1">
        <v>15.3</v>
      </c>
      <c r="H14" s="1">
        <v>3.5</v>
      </c>
      <c r="I14" s="1">
        <v>1.9</v>
      </c>
      <c r="J14" s="1">
        <f t="shared" si="3"/>
        <v>-1.6</v>
      </c>
      <c r="K14" s="1"/>
      <c r="L14" s="1"/>
    </row>
    <row r="15" spans="2:16">
      <c r="B15" s="50" t="s">
        <v>17</v>
      </c>
      <c r="C15" s="51"/>
      <c r="D15" s="51"/>
      <c r="E15" s="51"/>
      <c r="F15" s="51"/>
      <c r="G15" s="51"/>
      <c r="H15" s="51"/>
      <c r="I15" s="51"/>
      <c r="J15" s="52"/>
      <c r="K15" s="1"/>
      <c r="L15" s="1"/>
    </row>
    <row r="16" spans="2:16">
      <c r="B16" s="1" t="s">
        <v>18</v>
      </c>
      <c r="C16" s="1">
        <v>0.85599999999999998</v>
      </c>
      <c r="D16" s="1">
        <v>0.55600000000000005</v>
      </c>
      <c r="E16" s="1">
        <v>0.8</v>
      </c>
      <c r="F16" s="1">
        <v>0.998</v>
      </c>
      <c r="G16" s="1">
        <v>15.3</v>
      </c>
      <c r="H16" s="1">
        <v>5.8</v>
      </c>
      <c r="I16" s="1">
        <v>6.4</v>
      </c>
      <c r="J16" s="1">
        <f>(I16-H16)</f>
        <v>0.60000000000000053</v>
      </c>
      <c r="K16" s="1"/>
      <c r="L16" s="1"/>
    </row>
    <row r="17" spans="1:12">
      <c r="B17" s="1" t="s">
        <v>19</v>
      </c>
      <c r="C17" s="1">
        <v>0.82299999999999995</v>
      </c>
      <c r="D17" s="1">
        <v>0.57899999999999996</v>
      </c>
      <c r="E17" s="1">
        <v>0.67200000000000004</v>
      </c>
      <c r="F17" s="1">
        <v>0.998</v>
      </c>
      <c r="G17" s="1">
        <v>15.3</v>
      </c>
      <c r="H17" s="1">
        <v>4.9000000000000004</v>
      </c>
      <c r="I17" s="1">
        <v>5.6</v>
      </c>
      <c r="J17" s="1">
        <f t="shared" ref="J17:J20" si="4">(I17-H17)</f>
        <v>0.69999999999999929</v>
      </c>
      <c r="K17" s="1"/>
      <c r="L17" s="1"/>
    </row>
    <row r="18" spans="1:12">
      <c r="B18" s="1" t="s">
        <v>20</v>
      </c>
      <c r="C18" s="1">
        <v>0.79</v>
      </c>
      <c r="D18" s="1">
        <v>0.56200000000000006</v>
      </c>
      <c r="E18" s="1">
        <v>0.623</v>
      </c>
      <c r="F18" s="1">
        <v>0.997</v>
      </c>
      <c r="G18" s="1">
        <v>15.3</v>
      </c>
      <c r="H18" s="1">
        <v>4.2</v>
      </c>
      <c r="I18" s="1">
        <v>4.9000000000000004</v>
      </c>
      <c r="J18" s="1">
        <f t="shared" si="4"/>
        <v>0.70000000000000018</v>
      </c>
      <c r="K18" s="1"/>
      <c r="L18" s="1"/>
    </row>
    <row r="19" spans="1:12">
      <c r="B19" s="1" t="s">
        <v>21</v>
      </c>
      <c r="C19" s="1">
        <v>0.74099999999999999</v>
      </c>
      <c r="D19" s="1">
        <v>0.64700000000000002</v>
      </c>
      <c r="E19" s="1">
        <v>0.58099999999999996</v>
      </c>
      <c r="F19" s="1">
        <v>0.997</v>
      </c>
      <c r="G19" s="1">
        <v>15.3</v>
      </c>
      <c r="H19" s="1">
        <v>4.2</v>
      </c>
      <c r="I19" s="1">
        <v>4.3</v>
      </c>
      <c r="J19" s="1">
        <f t="shared" si="4"/>
        <v>9.9999999999999645E-2</v>
      </c>
      <c r="K19" s="1"/>
      <c r="L19" s="1"/>
    </row>
    <row r="20" spans="1:12">
      <c r="B20" s="1" t="s">
        <v>22</v>
      </c>
      <c r="C20" s="1">
        <v>0.67600000000000005</v>
      </c>
      <c r="D20" s="1">
        <v>0.76300000000000001</v>
      </c>
      <c r="E20" s="1">
        <v>0.49</v>
      </c>
      <c r="F20" s="1">
        <v>0.997</v>
      </c>
      <c r="G20" s="1">
        <v>15.3</v>
      </c>
      <c r="H20" s="1">
        <v>3.8</v>
      </c>
      <c r="I20" s="1">
        <v>2.6</v>
      </c>
      <c r="J20" s="1">
        <f t="shared" si="4"/>
        <v>-1.1999999999999997</v>
      </c>
      <c r="K20" s="1"/>
      <c r="L20" s="1"/>
    </row>
    <row r="22" spans="1:12" s="21" customFormat="1">
      <c r="A22" s="22"/>
      <c r="B22" s="22" t="s">
        <v>57</v>
      </c>
      <c r="C22" s="22" t="s">
        <v>58</v>
      </c>
      <c r="D22" s="22" t="s">
        <v>59</v>
      </c>
      <c r="E22" s="22" t="s">
        <v>60</v>
      </c>
      <c r="F22" s="22" t="s">
        <v>61</v>
      </c>
      <c r="G22" s="22" t="s">
        <v>62</v>
      </c>
      <c r="H22" s="22" t="s">
        <v>63</v>
      </c>
      <c r="I22" s="22" t="s">
        <v>64</v>
      </c>
      <c r="J22" s="22"/>
      <c r="K22" s="22"/>
      <c r="L22" s="22"/>
    </row>
    <row r="23" spans="1:12">
      <c r="A23" s="1" t="s">
        <v>65</v>
      </c>
      <c r="B23" s="1">
        <v>0.99</v>
      </c>
      <c r="C23" s="1">
        <v>0.91</v>
      </c>
      <c r="D23" s="1">
        <v>0.99</v>
      </c>
      <c r="E23" s="1">
        <v>0.94</v>
      </c>
      <c r="F23" s="1">
        <v>0.99</v>
      </c>
      <c r="G23" s="1">
        <v>0.82</v>
      </c>
      <c r="H23" s="1">
        <v>0.76</v>
      </c>
      <c r="I23" s="1">
        <v>0.78</v>
      </c>
      <c r="J23" s="1"/>
      <c r="K23" s="1" t="s">
        <v>68</v>
      </c>
      <c r="L23" s="1"/>
    </row>
    <row r="24" spans="1:12">
      <c r="A24" s="1" t="s">
        <v>67</v>
      </c>
      <c r="B24" s="1">
        <v>4.0000000000000001E-3</v>
      </c>
      <c r="C24" s="1">
        <v>1.7999999999999999E-2</v>
      </c>
      <c r="D24" s="1">
        <v>0.02</v>
      </c>
      <c r="E24" s="1">
        <v>0.22800000000000001</v>
      </c>
      <c r="F24" s="1">
        <v>7.9000000000000001E-2</v>
      </c>
      <c r="G24" s="1">
        <v>3.0000000000000001E-3</v>
      </c>
      <c r="H24" s="1">
        <v>5.0000000000000001E-3</v>
      </c>
      <c r="I24" s="1">
        <v>1E-3</v>
      </c>
      <c r="J24" s="1">
        <f>SUM(B24:I24)</f>
        <v>0.35800000000000004</v>
      </c>
      <c r="K24" s="1"/>
      <c r="L24" s="1"/>
    </row>
    <row r="25" spans="1:12">
      <c r="A25" s="1" t="s">
        <v>66</v>
      </c>
      <c r="B25" s="1">
        <f>PRODUCT(B23:B24)</f>
        <v>3.96E-3</v>
      </c>
      <c r="C25" s="1">
        <f t="shared" ref="C25:I25" si="5">PRODUCT(C23:C24)</f>
        <v>1.6379999999999999E-2</v>
      </c>
      <c r="D25" s="1">
        <f t="shared" si="5"/>
        <v>1.9800000000000002E-2</v>
      </c>
      <c r="E25" s="1">
        <f t="shared" si="5"/>
        <v>0.21431999999999998</v>
      </c>
      <c r="F25" s="1">
        <f t="shared" si="5"/>
        <v>7.8210000000000002E-2</v>
      </c>
      <c r="G25" s="1">
        <f t="shared" si="5"/>
        <v>2.4599999999999999E-3</v>
      </c>
      <c r="H25" s="1">
        <f t="shared" si="5"/>
        <v>3.8E-3</v>
      </c>
      <c r="I25" s="1">
        <f t="shared" si="5"/>
        <v>7.8000000000000009E-4</v>
      </c>
      <c r="J25" s="1">
        <f>SUM(B25:H25)</f>
        <v>0.33893000000000001</v>
      </c>
      <c r="K25" s="1">
        <v>0.95</v>
      </c>
      <c r="L25" s="1"/>
    </row>
    <row r="26" spans="1:12" ht="23.25">
      <c r="A26" s="1" t="s">
        <v>67</v>
      </c>
      <c r="B26" s="29">
        <v>4.0000000000000001E-3</v>
      </c>
      <c r="C26" s="1">
        <v>1.4999999999999999E-2</v>
      </c>
      <c r="D26" s="1">
        <v>2E-3</v>
      </c>
      <c r="E26" s="1">
        <v>0.14000000000000001</v>
      </c>
      <c r="F26" s="1">
        <v>2.3E-2</v>
      </c>
      <c r="G26" s="1">
        <v>3.0000000000000001E-3</v>
      </c>
      <c r="H26" s="1">
        <v>7.0000000000000001E-3</v>
      </c>
      <c r="I26" s="1">
        <v>2E-3</v>
      </c>
      <c r="J26" s="1"/>
      <c r="K26" s="1"/>
      <c r="L26" s="1"/>
    </row>
    <row r="27" spans="1:12">
      <c r="A27" s="1" t="s">
        <v>69</v>
      </c>
      <c r="B27" s="1">
        <f>PRODUCT(B26*B23)</f>
        <v>3.96E-3</v>
      </c>
      <c r="C27" s="1">
        <f t="shared" ref="C27:I27" si="6">PRODUCT(C26*C23)</f>
        <v>1.3650000000000001E-2</v>
      </c>
      <c r="D27" s="1">
        <f t="shared" si="6"/>
        <v>1.98E-3</v>
      </c>
      <c r="E27" s="1">
        <f t="shared" si="6"/>
        <v>0.13159999999999999</v>
      </c>
      <c r="F27" s="1">
        <f t="shared" si="6"/>
        <v>2.2769999999999999E-2</v>
      </c>
      <c r="G27" s="1">
        <f t="shared" si="6"/>
        <v>2.4599999999999999E-3</v>
      </c>
      <c r="H27" s="1">
        <f t="shared" si="6"/>
        <v>5.3200000000000001E-3</v>
      </c>
      <c r="I27" s="1">
        <f t="shared" si="6"/>
        <v>1.5600000000000002E-3</v>
      </c>
      <c r="J27" s="1">
        <v>0.18329999999999999</v>
      </c>
      <c r="K27" s="1">
        <v>0.94</v>
      </c>
      <c r="L27" s="1"/>
    </row>
    <row r="28" spans="1:12">
      <c r="A28" s="1" t="s">
        <v>67</v>
      </c>
      <c r="B28" s="1">
        <v>3.0000000000000001E-3</v>
      </c>
      <c r="C28" s="1">
        <v>8.8999999999999996E-2</v>
      </c>
      <c r="D28" s="1">
        <v>4.0000000000000001E-3</v>
      </c>
      <c r="E28" s="1">
        <v>0.127</v>
      </c>
      <c r="F28" s="1">
        <v>2E-3</v>
      </c>
      <c r="G28" s="1">
        <v>8.9999999999999993E-3</v>
      </c>
      <c r="H28" s="1">
        <v>1.4999999999999999E-2</v>
      </c>
      <c r="I28" s="1">
        <v>6.0000000000000001E-3</v>
      </c>
      <c r="J28" s="1"/>
      <c r="K28" s="1"/>
      <c r="L28" s="1"/>
    </row>
    <row r="29" spans="1:12">
      <c r="A29" s="1" t="s">
        <v>84</v>
      </c>
      <c r="B29" s="1">
        <f>B28*B23</f>
        <v>2.97E-3</v>
      </c>
      <c r="C29" s="1">
        <f t="shared" ref="C29:I29" si="7">C28*C23</f>
        <v>8.0989999999999993E-2</v>
      </c>
      <c r="D29" s="1">
        <f t="shared" si="7"/>
        <v>3.96E-3</v>
      </c>
      <c r="E29" s="1">
        <f t="shared" si="7"/>
        <v>0.11938</v>
      </c>
      <c r="F29" s="1">
        <f t="shared" si="7"/>
        <v>1.98E-3</v>
      </c>
      <c r="G29" s="1">
        <f t="shared" si="7"/>
        <v>7.3799999999999994E-3</v>
      </c>
      <c r="H29" s="1">
        <f t="shared" si="7"/>
        <v>1.14E-2</v>
      </c>
      <c r="I29" s="1">
        <f t="shared" si="7"/>
        <v>4.6800000000000001E-3</v>
      </c>
      <c r="J29" s="1">
        <v>0.23300000000000001</v>
      </c>
      <c r="K29" s="1">
        <v>0.91</v>
      </c>
      <c r="L29" s="1"/>
    </row>
    <row r="30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</sheetData>
  <mergeCells count="4">
    <mergeCell ref="B6:K6"/>
    <mergeCell ref="B10:H10"/>
    <mergeCell ref="B15:J15"/>
    <mergeCell ref="K1:O1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S26"/>
  <sheetViews>
    <sheetView topLeftCell="B1" workbookViewId="0">
      <selection activeCell="F48" sqref="F48"/>
    </sheetView>
  </sheetViews>
  <sheetFormatPr defaultRowHeight="15.75"/>
  <cols>
    <col min="4" max="4" width="13" customWidth="1"/>
    <col min="6" max="6" width="11.25" customWidth="1"/>
    <col min="7" max="7" width="14.5" customWidth="1"/>
    <col min="8" max="8" width="14.875" customWidth="1"/>
    <col min="15" max="15" width="13.125" customWidth="1"/>
  </cols>
  <sheetData>
    <row r="1" spans="2:19">
      <c r="B1" s="54" t="s">
        <v>25</v>
      </c>
      <c r="C1" s="54"/>
      <c r="D1" s="54"/>
      <c r="E1" s="54"/>
      <c r="F1" s="54"/>
      <c r="G1" s="54"/>
    </row>
    <row r="2" spans="2:19" ht="16.5" thickBot="1">
      <c r="C2" s="55" t="s">
        <v>26</v>
      </c>
      <c r="D2" s="55"/>
      <c r="E2" s="55"/>
      <c r="F2" s="55"/>
      <c r="G2" s="55"/>
      <c r="H2" s="56"/>
      <c r="I2" s="59" t="s">
        <v>54</v>
      </c>
      <c r="J2" s="59"/>
      <c r="K2" s="59"/>
      <c r="L2" s="28"/>
    </row>
    <row r="3" spans="2:19">
      <c r="B3" s="4" t="s">
        <v>27</v>
      </c>
      <c r="C3" s="5" t="s">
        <v>28</v>
      </c>
      <c r="D3" s="5" t="s">
        <v>29</v>
      </c>
      <c r="E3" s="5" t="s">
        <v>30</v>
      </c>
      <c r="F3" s="5" t="s">
        <v>31</v>
      </c>
      <c r="G3" s="5" t="s">
        <v>32</v>
      </c>
      <c r="H3" s="6" t="s">
        <v>33</v>
      </c>
      <c r="I3" s="7" t="s">
        <v>34</v>
      </c>
      <c r="J3" s="7"/>
      <c r="K3" s="22" t="s">
        <v>1</v>
      </c>
      <c r="L3" s="38"/>
      <c r="M3" s="57" t="s">
        <v>53</v>
      </c>
      <c r="N3" s="58"/>
      <c r="O3" s="58"/>
      <c r="P3" s="26" t="s">
        <v>55</v>
      </c>
      <c r="Q3" s="26"/>
      <c r="R3" s="27"/>
    </row>
    <row r="4" spans="2:19">
      <c r="B4" s="1" t="s">
        <v>35</v>
      </c>
      <c r="C4" s="1">
        <v>80</v>
      </c>
      <c r="D4" s="1">
        <v>3381</v>
      </c>
      <c r="E4" s="1">
        <f>(C4*D4)/1000</f>
        <v>270.48</v>
      </c>
      <c r="F4" s="1">
        <v>17.399999999999999</v>
      </c>
      <c r="G4" s="1">
        <f>(F4*D4)/100</f>
        <v>588.29399999999998</v>
      </c>
      <c r="H4" s="1">
        <f>E4/G4</f>
        <v>0.45977011494252878</v>
      </c>
      <c r="I4" s="8" t="s">
        <v>36</v>
      </c>
      <c r="J4" s="8" t="s">
        <v>37</v>
      </c>
      <c r="K4" s="19">
        <v>0.61</v>
      </c>
      <c r="L4" s="39"/>
      <c r="M4" s="23">
        <f>(F4*H4)/100</f>
        <v>0.08</v>
      </c>
      <c r="N4" s="23" t="s">
        <v>50</v>
      </c>
      <c r="O4" s="24">
        <v>0.59</v>
      </c>
      <c r="Q4" s="25">
        <v>0.65</v>
      </c>
      <c r="S4">
        <v>0</v>
      </c>
    </row>
    <row r="5" spans="2:19">
      <c r="B5" s="1" t="s">
        <v>38</v>
      </c>
      <c r="C5" s="1">
        <v>200</v>
      </c>
      <c r="D5" s="1">
        <v>2762</v>
      </c>
      <c r="E5" s="1">
        <f t="shared" ref="E5:E10" si="0">(C5*D5)/1000</f>
        <v>552.4</v>
      </c>
      <c r="F5" s="1">
        <v>61.9</v>
      </c>
      <c r="G5" s="1">
        <f t="shared" ref="G5:G10" si="1">(F5*D5)/100</f>
        <v>1709.6779999999999</v>
      </c>
      <c r="H5" s="1">
        <f t="shared" ref="H5:H10" si="2">E5/G5</f>
        <v>0.32310177705977383</v>
      </c>
      <c r="I5" s="8">
        <v>7.7</v>
      </c>
      <c r="J5" s="8"/>
      <c r="K5" s="19"/>
      <c r="L5" s="39"/>
      <c r="M5" s="23">
        <f t="shared" ref="M5:M26" si="3">(F5*H5)/100</f>
        <v>0.2</v>
      </c>
      <c r="N5" s="23"/>
      <c r="O5" s="24"/>
      <c r="Q5" s="25"/>
    </row>
    <row r="6" spans="2:19">
      <c r="B6" s="1" t="s">
        <v>39</v>
      </c>
      <c r="C6" s="1">
        <v>214</v>
      </c>
      <c r="D6" s="1">
        <v>2957</v>
      </c>
      <c r="E6" s="1">
        <f t="shared" si="0"/>
        <v>632.798</v>
      </c>
      <c r="F6" s="1">
        <v>81.3</v>
      </c>
      <c r="G6" s="1">
        <f t="shared" si="1"/>
        <v>2404.0410000000002</v>
      </c>
      <c r="H6" s="1">
        <f t="shared" si="2"/>
        <v>0.26322263222632225</v>
      </c>
      <c r="I6" s="8"/>
      <c r="J6" s="8"/>
      <c r="K6" s="19"/>
      <c r="L6" s="39"/>
      <c r="M6" s="23">
        <f t="shared" si="3"/>
        <v>0.214</v>
      </c>
      <c r="N6" s="23"/>
      <c r="O6" s="24"/>
      <c r="Q6" s="25"/>
    </row>
    <row r="7" spans="2:19">
      <c r="B7" s="1" t="s">
        <v>40</v>
      </c>
      <c r="C7" s="1">
        <v>190</v>
      </c>
      <c r="D7" s="1">
        <v>2345</v>
      </c>
      <c r="E7" s="1">
        <f t="shared" si="0"/>
        <v>445.55</v>
      </c>
      <c r="F7" s="1">
        <v>87.4</v>
      </c>
      <c r="G7" s="1">
        <f t="shared" si="1"/>
        <v>2049.5300000000002</v>
      </c>
      <c r="H7" s="1">
        <f t="shared" si="2"/>
        <v>0.21739130434782608</v>
      </c>
      <c r="I7" s="8"/>
      <c r="J7" s="8"/>
      <c r="K7" s="19"/>
      <c r="L7" s="39"/>
      <c r="M7" s="23">
        <f t="shared" si="3"/>
        <v>0.19</v>
      </c>
      <c r="N7" s="23"/>
      <c r="O7" s="24"/>
      <c r="Q7" s="25"/>
    </row>
    <row r="8" spans="2:19">
      <c r="B8" s="1" t="s">
        <v>41</v>
      </c>
      <c r="C8" s="1">
        <v>138</v>
      </c>
      <c r="D8" s="1">
        <v>1932</v>
      </c>
      <c r="E8" s="1">
        <f t="shared" si="0"/>
        <v>266.61599999999999</v>
      </c>
      <c r="F8" s="1">
        <v>83.5</v>
      </c>
      <c r="G8" s="1">
        <f t="shared" si="1"/>
        <v>1613.22</v>
      </c>
      <c r="H8" s="1">
        <f t="shared" si="2"/>
        <v>0.16526946107784429</v>
      </c>
      <c r="I8" s="8"/>
      <c r="J8" s="8"/>
      <c r="K8" s="19"/>
      <c r="L8" s="39"/>
      <c r="M8" s="23">
        <f t="shared" si="3"/>
        <v>0.13799999999999998</v>
      </c>
      <c r="N8" s="23"/>
      <c r="O8" s="24"/>
      <c r="Q8" s="25"/>
    </row>
    <row r="9" spans="2:19">
      <c r="B9" s="1" t="s">
        <v>42</v>
      </c>
      <c r="C9" s="1">
        <v>69</v>
      </c>
      <c r="D9" s="1">
        <v>1290</v>
      </c>
      <c r="E9" s="1">
        <f t="shared" si="0"/>
        <v>89.01</v>
      </c>
      <c r="F9" s="1">
        <v>82.5</v>
      </c>
      <c r="G9" s="1">
        <f t="shared" si="1"/>
        <v>1064.25</v>
      </c>
      <c r="H9" s="1">
        <f t="shared" si="2"/>
        <v>8.3636363636363648E-2</v>
      </c>
      <c r="I9" s="8"/>
      <c r="J9" s="8"/>
      <c r="K9" s="19"/>
      <c r="L9" s="39"/>
      <c r="M9" s="23">
        <f t="shared" si="3"/>
        <v>6.9000000000000006E-2</v>
      </c>
      <c r="N9" s="23"/>
      <c r="O9" s="24"/>
      <c r="Q9" s="25"/>
    </row>
    <row r="10" spans="2:19" ht="16.5" thickBot="1">
      <c r="B10" s="1" t="s">
        <v>43</v>
      </c>
      <c r="C10" s="1">
        <v>22</v>
      </c>
      <c r="D10" s="1">
        <v>1017</v>
      </c>
      <c r="E10" s="1">
        <f t="shared" si="0"/>
        <v>22.373999999999999</v>
      </c>
      <c r="F10" s="1">
        <v>78.5</v>
      </c>
      <c r="G10" s="1">
        <f t="shared" si="1"/>
        <v>798.34500000000003</v>
      </c>
      <c r="H10" s="1">
        <f t="shared" si="2"/>
        <v>2.8025477707006367E-2</v>
      </c>
      <c r="I10" s="9"/>
      <c r="J10" s="9"/>
      <c r="K10" s="20"/>
      <c r="L10" s="39"/>
      <c r="M10" s="23">
        <f t="shared" si="3"/>
        <v>2.1999999999999999E-2</v>
      </c>
      <c r="N10" s="23"/>
      <c r="O10" s="24"/>
      <c r="Q10" s="25"/>
    </row>
    <row r="11" spans="2:19" ht="16.5" thickBot="1">
      <c r="C11" s="56" t="s">
        <v>44</v>
      </c>
      <c r="D11" s="56"/>
      <c r="E11" s="56"/>
      <c r="F11" s="56"/>
      <c r="K11" s="21"/>
      <c r="L11" s="21"/>
      <c r="M11" s="23"/>
      <c r="N11" s="23"/>
      <c r="O11" s="24"/>
      <c r="Q11" s="25"/>
    </row>
    <row r="12" spans="2:19">
      <c r="B12" s="10" t="s">
        <v>35</v>
      </c>
      <c r="C12" s="15">
        <v>79</v>
      </c>
      <c r="D12" s="17">
        <v>4009</v>
      </c>
      <c r="E12" s="10">
        <f>(C12*D12)/1000</f>
        <v>316.71100000000001</v>
      </c>
      <c r="F12" s="16">
        <v>19.100000000000001</v>
      </c>
      <c r="G12" s="10">
        <f>(F12*D12)/100</f>
        <v>765.71900000000005</v>
      </c>
      <c r="H12" s="10">
        <f>E12/G12</f>
        <v>0.41361256544502617</v>
      </c>
      <c r="I12" s="5" t="s">
        <v>45</v>
      </c>
      <c r="J12" s="5" t="s">
        <v>46</v>
      </c>
      <c r="K12" s="18">
        <v>0.61</v>
      </c>
      <c r="L12" s="39"/>
      <c r="M12" s="23">
        <f t="shared" si="3"/>
        <v>7.9000000000000001E-2</v>
      </c>
      <c r="N12" s="23" t="s">
        <v>52</v>
      </c>
      <c r="O12" s="24">
        <v>0.61</v>
      </c>
      <c r="Q12" s="25">
        <v>0.63400000000000001</v>
      </c>
    </row>
    <row r="13" spans="2:19">
      <c r="B13" s="10" t="s">
        <v>38</v>
      </c>
      <c r="C13" s="16">
        <v>207</v>
      </c>
      <c r="D13" s="17">
        <v>2931</v>
      </c>
      <c r="E13" s="10">
        <f t="shared" ref="E13:E18" si="4">(C13*D13)/1000</f>
        <v>606.71699999999998</v>
      </c>
      <c r="F13" s="16">
        <v>60.1</v>
      </c>
      <c r="G13" s="10">
        <f t="shared" ref="G13:G18" si="5">(F13*D13)/100</f>
        <v>1761.5309999999999</v>
      </c>
      <c r="H13" s="10">
        <f t="shared" ref="H13:H18" si="6">E13/G13</f>
        <v>0.34442595673876875</v>
      </c>
      <c r="I13" s="8">
        <v>7.9</v>
      </c>
      <c r="J13" s="8"/>
      <c r="K13" s="19"/>
      <c r="L13" s="39"/>
      <c r="M13" s="23">
        <f t="shared" si="3"/>
        <v>0.20700000000000002</v>
      </c>
      <c r="N13" s="23"/>
      <c r="O13" s="24"/>
      <c r="Q13" s="25"/>
    </row>
    <row r="14" spans="2:19">
      <c r="B14" s="10" t="s">
        <v>39</v>
      </c>
      <c r="C14" s="16">
        <v>237</v>
      </c>
      <c r="D14" s="17">
        <v>3147</v>
      </c>
      <c r="E14" s="10">
        <f t="shared" si="4"/>
        <v>745.83900000000006</v>
      </c>
      <c r="F14" s="16">
        <v>79.8</v>
      </c>
      <c r="G14" s="10">
        <f t="shared" si="5"/>
        <v>2511.3059999999996</v>
      </c>
      <c r="H14" s="10">
        <f t="shared" si="6"/>
        <v>0.29699248120300759</v>
      </c>
      <c r="I14" s="8"/>
      <c r="J14" s="8"/>
      <c r="K14" s="19"/>
      <c r="L14" s="39"/>
      <c r="M14" s="23">
        <f t="shared" si="3"/>
        <v>0.23700000000000002</v>
      </c>
      <c r="N14" s="23"/>
      <c r="O14" s="24"/>
      <c r="Q14" s="25"/>
    </row>
    <row r="15" spans="2:19">
      <c r="B15" s="10" t="s">
        <v>40</v>
      </c>
      <c r="C15" s="16">
        <v>192</v>
      </c>
      <c r="D15" s="17">
        <v>2054</v>
      </c>
      <c r="E15" s="10">
        <f t="shared" si="4"/>
        <v>394.36799999999999</v>
      </c>
      <c r="F15" s="16">
        <v>83.7</v>
      </c>
      <c r="G15" s="10">
        <f t="shared" si="5"/>
        <v>1719.1980000000001</v>
      </c>
      <c r="H15" s="10">
        <f t="shared" si="6"/>
        <v>0.2293906810035842</v>
      </c>
      <c r="I15" s="8"/>
      <c r="J15" s="8"/>
      <c r="K15" s="19"/>
      <c r="L15" s="39"/>
      <c r="M15" s="23">
        <f t="shared" si="3"/>
        <v>0.192</v>
      </c>
      <c r="N15" s="23"/>
      <c r="O15" s="24"/>
      <c r="Q15" s="25"/>
    </row>
    <row r="16" spans="2:19">
      <c r="B16" s="10" t="s">
        <v>41</v>
      </c>
      <c r="C16" s="16">
        <v>150</v>
      </c>
      <c r="D16" s="17">
        <v>1916</v>
      </c>
      <c r="E16" s="10">
        <f t="shared" si="4"/>
        <v>287.39999999999998</v>
      </c>
      <c r="F16" s="16">
        <v>83</v>
      </c>
      <c r="G16" s="10">
        <f t="shared" si="5"/>
        <v>1590.28</v>
      </c>
      <c r="H16" s="10">
        <f t="shared" si="6"/>
        <v>0.18072289156626506</v>
      </c>
      <c r="I16" s="8"/>
      <c r="J16" s="8"/>
      <c r="K16" s="19"/>
      <c r="L16" s="39"/>
      <c r="M16" s="23">
        <f t="shared" si="3"/>
        <v>0.15</v>
      </c>
      <c r="N16" s="23"/>
      <c r="O16" s="24"/>
      <c r="Q16" s="25"/>
    </row>
    <row r="17" spans="2:17">
      <c r="B17" s="10" t="s">
        <v>42</v>
      </c>
      <c r="C17" s="15">
        <v>68</v>
      </c>
      <c r="D17" s="17">
        <v>1261</v>
      </c>
      <c r="E17" s="10">
        <f t="shared" si="4"/>
        <v>85.748000000000005</v>
      </c>
      <c r="F17" s="16">
        <v>81.900000000000006</v>
      </c>
      <c r="G17" s="10">
        <f t="shared" si="5"/>
        <v>1032.759</v>
      </c>
      <c r="H17" s="10">
        <f t="shared" si="6"/>
        <v>8.3028083028083025E-2</v>
      </c>
      <c r="I17" s="8"/>
      <c r="J17" s="8"/>
      <c r="K17" s="19"/>
      <c r="L17" s="39"/>
      <c r="M17" s="23">
        <f t="shared" si="3"/>
        <v>6.8000000000000005E-2</v>
      </c>
      <c r="N17" s="23"/>
      <c r="O17" s="24"/>
      <c r="Q17" s="25"/>
    </row>
    <row r="18" spans="2:17" ht="16.5" thickBot="1">
      <c r="B18" s="10" t="s">
        <v>43</v>
      </c>
      <c r="C18" s="15">
        <v>28</v>
      </c>
      <c r="D18" s="17">
        <v>1196</v>
      </c>
      <c r="E18" s="10">
        <f t="shared" si="4"/>
        <v>33.488</v>
      </c>
      <c r="F18" s="16">
        <v>75.7</v>
      </c>
      <c r="G18" s="10">
        <f t="shared" si="5"/>
        <v>905.37199999999996</v>
      </c>
      <c r="H18" s="10">
        <f t="shared" si="6"/>
        <v>3.6988110964332896E-2</v>
      </c>
      <c r="I18" s="9"/>
      <c r="J18" s="9"/>
      <c r="K18" s="20"/>
      <c r="L18" s="39"/>
      <c r="M18" s="23">
        <f>(F18*H18)/100</f>
        <v>2.8000000000000004E-2</v>
      </c>
      <c r="N18" s="23"/>
      <c r="O18" s="24"/>
      <c r="Q18" s="25"/>
    </row>
    <row r="19" spans="2:17" ht="16.5" thickBot="1">
      <c r="B19" s="56" t="s">
        <v>47</v>
      </c>
      <c r="C19" s="56"/>
      <c r="D19" s="56"/>
      <c r="E19" s="56"/>
      <c r="F19" s="56"/>
      <c r="G19" s="56"/>
      <c r="H19" s="56"/>
      <c r="K19" s="21"/>
      <c r="L19" s="21"/>
      <c r="M19" s="23"/>
      <c r="N19" s="23"/>
      <c r="O19" s="24"/>
      <c r="Q19" s="25"/>
    </row>
    <row r="20" spans="2:17" ht="18.75">
      <c r="B20" s="11" t="s">
        <v>35</v>
      </c>
      <c r="C20" s="14">
        <v>104</v>
      </c>
      <c r="D20" s="12">
        <v>3266</v>
      </c>
      <c r="E20" s="11">
        <f>(C20*D20)/1000</f>
        <v>339.66399999999999</v>
      </c>
      <c r="F20" s="13">
        <v>21.8</v>
      </c>
      <c r="G20" s="11">
        <f>(F20*D20)/100</f>
        <v>711.98800000000006</v>
      </c>
      <c r="H20" s="11">
        <f>E20/G20</f>
        <v>0.47706422018348621</v>
      </c>
      <c r="I20" s="5" t="s">
        <v>48</v>
      </c>
      <c r="J20" s="5" t="s">
        <v>49</v>
      </c>
      <c r="K20" s="18">
        <v>0.63</v>
      </c>
      <c r="L20" s="39"/>
      <c r="M20" s="23">
        <f t="shared" si="3"/>
        <v>0.10400000000000001</v>
      </c>
      <c r="N20" s="23" t="s">
        <v>51</v>
      </c>
      <c r="O20" s="24">
        <v>0.64</v>
      </c>
      <c r="Q20" s="25">
        <v>0.64</v>
      </c>
    </row>
    <row r="21" spans="2:17" ht="18.75">
      <c r="B21" s="11" t="s">
        <v>38</v>
      </c>
      <c r="C21" s="14">
        <v>228</v>
      </c>
      <c r="D21" s="12">
        <v>2547</v>
      </c>
      <c r="E21" s="11">
        <f t="shared" ref="E21:E26" si="7">(C21*D21)/1000</f>
        <v>580.71600000000001</v>
      </c>
      <c r="F21" s="13">
        <v>61.8</v>
      </c>
      <c r="G21" s="11">
        <f t="shared" ref="G21:G26" si="8">(F21*D21)/100</f>
        <v>1574.046</v>
      </c>
      <c r="H21" s="11">
        <f t="shared" ref="H21:H26" si="9">E21/G21</f>
        <v>0.36893203883495146</v>
      </c>
      <c r="I21" s="8">
        <v>8.5</v>
      </c>
      <c r="J21" s="8"/>
      <c r="K21" s="19"/>
      <c r="L21" s="39"/>
      <c r="M21" s="23">
        <f t="shared" si="3"/>
        <v>0.22800000000000001</v>
      </c>
      <c r="N21" s="23"/>
      <c r="O21" s="24"/>
      <c r="Q21" s="25"/>
    </row>
    <row r="22" spans="2:17" ht="18.75">
      <c r="B22" s="11" t="s">
        <v>39</v>
      </c>
      <c r="C22" s="14">
        <v>241</v>
      </c>
      <c r="D22" s="12">
        <v>2517</v>
      </c>
      <c r="E22" s="11">
        <f t="shared" si="7"/>
        <v>606.59699999999998</v>
      </c>
      <c r="F22" s="13">
        <v>82</v>
      </c>
      <c r="G22" s="11">
        <f t="shared" si="8"/>
        <v>2063.94</v>
      </c>
      <c r="H22" s="11">
        <f t="shared" si="9"/>
        <v>0.29390243902439023</v>
      </c>
      <c r="I22" s="8"/>
      <c r="J22" s="8"/>
      <c r="K22" s="19"/>
      <c r="L22" s="39"/>
      <c r="M22" s="23">
        <f t="shared" si="3"/>
        <v>0.24099999999999999</v>
      </c>
      <c r="N22" s="23"/>
      <c r="O22" s="24"/>
      <c r="Q22" s="25"/>
    </row>
    <row r="23" spans="2:17" ht="18.75">
      <c r="B23" s="11" t="s">
        <v>40</v>
      </c>
      <c r="C23" s="14">
        <v>231</v>
      </c>
      <c r="D23" s="12">
        <v>1808</v>
      </c>
      <c r="E23" s="11">
        <f t="shared" si="7"/>
        <v>417.64800000000002</v>
      </c>
      <c r="F23" s="13">
        <v>85.8</v>
      </c>
      <c r="G23" s="11">
        <f t="shared" si="8"/>
        <v>1551.2639999999999</v>
      </c>
      <c r="H23" s="11">
        <f t="shared" si="9"/>
        <v>0.26923076923076927</v>
      </c>
      <c r="I23" s="8"/>
      <c r="J23" s="8"/>
      <c r="K23" s="19"/>
      <c r="L23" s="39"/>
      <c r="M23" s="23" t="s">
        <v>56</v>
      </c>
      <c r="N23" s="23"/>
      <c r="O23" s="24"/>
      <c r="Q23" s="25"/>
    </row>
    <row r="24" spans="2:17" ht="18.75">
      <c r="B24" s="11" t="s">
        <v>41</v>
      </c>
      <c r="C24" s="14">
        <v>160</v>
      </c>
      <c r="D24" s="12">
        <v>1602</v>
      </c>
      <c r="E24" s="11">
        <f t="shared" si="7"/>
        <v>256.32</v>
      </c>
      <c r="F24" s="13">
        <v>83.8</v>
      </c>
      <c r="G24" s="11">
        <f t="shared" si="8"/>
        <v>1342.4760000000001</v>
      </c>
      <c r="H24" s="11">
        <f t="shared" si="9"/>
        <v>0.19093078758949877</v>
      </c>
      <c r="I24" s="8"/>
      <c r="J24" s="8"/>
      <c r="K24" s="19"/>
      <c r="L24" s="39"/>
      <c r="M24" s="23">
        <f t="shared" si="3"/>
        <v>0.15999999999999998</v>
      </c>
      <c r="N24" s="23"/>
      <c r="O24" s="24"/>
      <c r="Q24" s="25"/>
    </row>
    <row r="25" spans="2:17" ht="18.75">
      <c r="B25" s="11" t="s">
        <v>42</v>
      </c>
      <c r="C25" s="14">
        <v>84</v>
      </c>
      <c r="D25" s="12">
        <v>1187</v>
      </c>
      <c r="E25" s="11">
        <f t="shared" si="7"/>
        <v>99.707999999999998</v>
      </c>
      <c r="F25" s="13">
        <v>80.8</v>
      </c>
      <c r="G25" s="11">
        <f t="shared" si="8"/>
        <v>959.09599999999989</v>
      </c>
      <c r="H25" s="11">
        <f t="shared" si="9"/>
        <v>0.10396039603960397</v>
      </c>
      <c r="I25" s="8"/>
      <c r="J25" s="8"/>
      <c r="K25" s="19"/>
      <c r="L25" s="39"/>
      <c r="M25" s="23">
        <f t="shared" si="3"/>
        <v>8.4000000000000005E-2</v>
      </c>
      <c r="N25" s="23"/>
      <c r="O25" s="24"/>
      <c r="Q25" s="25"/>
    </row>
    <row r="26" spans="2:17" ht="19.5" thickBot="1">
      <c r="B26" s="11" t="s">
        <v>43</v>
      </c>
      <c r="C26" s="14">
        <v>34</v>
      </c>
      <c r="D26" s="12">
        <v>1143</v>
      </c>
      <c r="E26" s="11">
        <f t="shared" si="7"/>
        <v>38.862000000000002</v>
      </c>
      <c r="F26" s="13">
        <v>75.5</v>
      </c>
      <c r="G26" s="11">
        <f t="shared" si="8"/>
        <v>862.96500000000003</v>
      </c>
      <c r="H26" s="11">
        <f t="shared" si="9"/>
        <v>4.5033112582781455E-2</v>
      </c>
      <c r="I26" s="9"/>
      <c r="J26" s="9"/>
      <c r="K26" s="20"/>
      <c r="L26" s="39"/>
      <c r="M26" s="23">
        <f t="shared" si="3"/>
        <v>3.4000000000000002E-2</v>
      </c>
      <c r="N26" s="23"/>
      <c r="O26" s="24"/>
      <c r="Q26" s="25"/>
    </row>
  </sheetData>
  <mergeCells count="6">
    <mergeCell ref="B1:G1"/>
    <mergeCell ref="C2:H2"/>
    <mergeCell ref="C11:F11"/>
    <mergeCell ref="B19:H19"/>
    <mergeCell ref="M3:O3"/>
    <mergeCell ref="I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K18"/>
  <sheetViews>
    <sheetView workbookViewId="0">
      <selection activeCell="E4" sqref="E4"/>
    </sheetView>
  </sheetViews>
  <sheetFormatPr defaultRowHeight="15.75"/>
  <cols>
    <col min="2" max="2" width="16.375" customWidth="1"/>
    <col min="3" max="3" width="8.5" customWidth="1"/>
    <col min="4" max="4" width="8.875" customWidth="1"/>
    <col min="5" max="5" width="10.625" customWidth="1"/>
    <col min="6" max="6" width="9.375" customWidth="1"/>
    <col min="7" max="7" width="8.75" customWidth="1"/>
    <col min="8" max="8" width="10.25" customWidth="1"/>
    <col min="9" max="9" width="10.5" customWidth="1"/>
  </cols>
  <sheetData>
    <row r="2" spans="2:11">
      <c r="B2" s="60" t="s">
        <v>70</v>
      </c>
      <c r="C2" s="61" t="s">
        <v>26</v>
      </c>
      <c r="D2" s="62"/>
      <c r="E2" s="62"/>
      <c r="F2" s="62"/>
      <c r="G2" s="62"/>
      <c r="H2" s="63"/>
      <c r="I2" s="35"/>
    </row>
    <row r="3" spans="2:11" ht="31.5">
      <c r="B3" s="60"/>
      <c r="C3" s="36" t="s">
        <v>1</v>
      </c>
      <c r="D3" s="36" t="s">
        <v>2</v>
      </c>
      <c r="E3" s="36" t="s">
        <v>4</v>
      </c>
      <c r="F3" s="36" t="s">
        <v>3</v>
      </c>
      <c r="G3" s="36" t="s">
        <v>76</v>
      </c>
      <c r="H3" s="36" t="s">
        <v>77</v>
      </c>
      <c r="I3" s="37" t="s">
        <v>78</v>
      </c>
      <c r="J3" s="31"/>
      <c r="K3" s="32"/>
    </row>
    <row r="4" spans="2:11">
      <c r="B4" s="10" t="s">
        <v>71</v>
      </c>
      <c r="C4" s="10">
        <v>0.59</v>
      </c>
      <c r="D4" s="10">
        <v>0.57999999999999996</v>
      </c>
      <c r="E4" s="10">
        <v>0.74</v>
      </c>
      <c r="F4" s="10">
        <v>0.997</v>
      </c>
      <c r="G4" s="10">
        <v>15.3</v>
      </c>
      <c r="H4" s="10">
        <v>3.8</v>
      </c>
      <c r="I4" s="10">
        <v>4.5999999999999996</v>
      </c>
      <c r="J4" s="1"/>
    </row>
    <row r="5" spans="2:11">
      <c r="B5" s="10" t="s">
        <v>73</v>
      </c>
      <c r="C5" s="10"/>
      <c r="D5" s="10"/>
      <c r="E5" s="10"/>
      <c r="F5" s="10"/>
      <c r="G5" s="10"/>
      <c r="H5" s="10"/>
      <c r="I5" s="10"/>
      <c r="J5" s="1"/>
    </row>
    <row r="6" spans="2:11">
      <c r="B6" s="10" t="s">
        <v>72</v>
      </c>
      <c r="C6" s="10">
        <v>0.67</v>
      </c>
      <c r="D6" s="10">
        <v>0.77500000000000002</v>
      </c>
      <c r="E6" s="10">
        <v>0.47299999999999998</v>
      </c>
      <c r="F6" s="10">
        <v>0.99299999999999999</v>
      </c>
      <c r="G6" s="10">
        <v>15.3</v>
      </c>
      <c r="H6" s="10">
        <v>3.7</v>
      </c>
      <c r="I6" s="10">
        <v>2.2999999999999998</v>
      </c>
      <c r="J6" s="1"/>
    </row>
    <row r="7" spans="2:11">
      <c r="B7" s="10" t="s">
        <v>11</v>
      </c>
      <c r="C7" s="10">
        <v>0.79500000000000004</v>
      </c>
      <c r="D7" s="10">
        <v>0.57599999999999996</v>
      </c>
      <c r="E7" s="10">
        <v>0.67</v>
      </c>
      <c r="F7" s="10">
        <v>0.997</v>
      </c>
      <c r="G7" s="10">
        <v>15.3</v>
      </c>
      <c r="H7" s="10">
        <v>4.5999999999999996</v>
      </c>
      <c r="I7" s="10">
        <v>5.2</v>
      </c>
      <c r="J7" s="1"/>
    </row>
    <row r="8" spans="2:11">
      <c r="B8" s="10" t="s">
        <v>74</v>
      </c>
      <c r="C8" s="10"/>
      <c r="D8" s="10"/>
      <c r="E8" s="10"/>
      <c r="F8" s="10"/>
      <c r="G8" s="10"/>
      <c r="H8" s="10"/>
      <c r="I8" s="10"/>
      <c r="J8" s="1"/>
    </row>
    <row r="9" spans="2:11">
      <c r="B9" s="10" t="s">
        <v>13</v>
      </c>
      <c r="C9" s="10">
        <v>0.95</v>
      </c>
      <c r="D9" s="10">
        <v>0.56599999999999995</v>
      </c>
      <c r="E9" s="10">
        <v>0.68</v>
      </c>
      <c r="F9" s="10">
        <v>0.998</v>
      </c>
      <c r="G9" s="10">
        <v>15.3</v>
      </c>
      <c r="H9" s="10">
        <v>5.6</v>
      </c>
      <c r="I9" s="10">
        <v>5.7</v>
      </c>
      <c r="J9" s="1"/>
    </row>
    <row r="10" spans="2:11">
      <c r="B10" s="10" t="s">
        <v>14</v>
      </c>
      <c r="C10" s="10">
        <v>0.63700000000000001</v>
      </c>
      <c r="D10" s="10">
        <v>0.60399999999999998</v>
      </c>
      <c r="E10" s="10">
        <v>0.62</v>
      </c>
      <c r="F10" s="10">
        <v>0.997</v>
      </c>
      <c r="G10" s="10">
        <v>15.3</v>
      </c>
      <c r="H10" s="10">
        <v>3.6</v>
      </c>
      <c r="I10" s="10">
        <v>4.2</v>
      </c>
      <c r="J10" s="1"/>
    </row>
    <row r="11" spans="2:11">
      <c r="B11" s="10" t="s">
        <v>15</v>
      </c>
      <c r="C11" s="10">
        <v>0.47299999999999998</v>
      </c>
      <c r="D11" s="10">
        <v>0.77800000000000002</v>
      </c>
      <c r="E11" s="10">
        <v>0.47</v>
      </c>
      <c r="F11" s="10">
        <v>0.99299999999999999</v>
      </c>
      <c r="G11" s="10">
        <v>15.3</v>
      </c>
      <c r="H11" s="10">
        <v>2.6</v>
      </c>
      <c r="I11" s="10">
        <v>2.2000000000000002</v>
      </c>
      <c r="J11" s="1"/>
    </row>
    <row r="12" spans="2:11">
      <c r="B12" s="10" t="s">
        <v>16</v>
      </c>
      <c r="C12" s="10">
        <v>0.65300000000000002</v>
      </c>
      <c r="D12" s="10">
        <v>0.80600000000000005</v>
      </c>
      <c r="E12" s="10">
        <v>0.44</v>
      </c>
      <c r="F12" s="10">
        <v>0.99199999999999999</v>
      </c>
      <c r="G12" s="10">
        <v>15.3</v>
      </c>
      <c r="H12" s="10">
        <v>3.5</v>
      </c>
      <c r="I12" s="10">
        <v>1.9</v>
      </c>
      <c r="J12" s="1"/>
    </row>
    <row r="13" spans="2:11">
      <c r="B13" s="33" t="s">
        <v>75</v>
      </c>
      <c r="C13" s="10"/>
      <c r="D13" s="10"/>
      <c r="E13" s="10"/>
      <c r="F13" s="10"/>
      <c r="G13" s="10"/>
      <c r="H13" s="10"/>
      <c r="I13" s="10"/>
      <c r="J13" s="1"/>
    </row>
    <row r="14" spans="2:11">
      <c r="B14" s="10" t="s">
        <v>18</v>
      </c>
      <c r="C14" s="10">
        <v>0.85599999999999998</v>
      </c>
      <c r="D14" s="10">
        <v>0.55600000000000005</v>
      </c>
      <c r="E14" s="10">
        <v>0.8</v>
      </c>
      <c r="F14" s="10">
        <v>0.998</v>
      </c>
      <c r="G14" s="10">
        <v>15.3</v>
      </c>
      <c r="H14" s="10">
        <v>5.8</v>
      </c>
      <c r="I14" s="10">
        <v>6.4</v>
      </c>
      <c r="J14" s="1"/>
    </row>
    <row r="15" spans="2:11">
      <c r="B15" s="10" t="s">
        <v>19</v>
      </c>
      <c r="C15" s="10">
        <v>0.82299999999999995</v>
      </c>
      <c r="D15" s="10">
        <v>0.57899999999999996</v>
      </c>
      <c r="E15" s="10">
        <v>0.67200000000000004</v>
      </c>
      <c r="F15" s="10">
        <v>0.998</v>
      </c>
      <c r="G15" s="10">
        <v>15.3</v>
      </c>
      <c r="H15" s="10">
        <v>4.9000000000000004</v>
      </c>
      <c r="I15" s="10">
        <v>5.6</v>
      </c>
      <c r="J15" s="1"/>
    </row>
    <row r="16" spans="2:11">
      <c r="B16" s="10" t="s">
        <v>20</v>
      </c>
      <c r="C16" s="10">
        <v>0.79</v>
      </c>
      <c r="D16" s="10">
        <v>0.56200000000000006</v>
      </c>
      <c r="E16" s="10">
        <v>0.623</v>
      </c>
      <c r="F16" s="10">
        <v>0.997</v>
      </c>
      <c r="G16" s="10">
        <v>15.3</v>
      </c>
      <c r="H16" s="10">
        <v>4.2</v>
      </c>
      <c r="I16" s="10">
        <v>4.9000000000000004</v>
      </c>
      <c r="J16" s="1"/>
    </row>
    <row r="17" spans="2:10">
      <c r="B17" s="10" t="s">
        <v>21</v>
      </c>
      <c r="C17" s="10">
        <v>0.74099999999999999</v>
      </c>
      <c r="D17" s="10">
        <v>0.64700000000000002</v>
      </c>
      <c r="E17" s="10">
        <v>0.58099999999999996</v>
      </c>
      <c r="F17" s="10">
        <v>0.997</v>
      </c>
      <c r="G17" s="10">
        <v>15.3</v>
      </c>
      <c r="H17" s="10">
        <v>4.2</v>
      </c>
      <c r="I17" s="10">
        <v>4.3</v>
      </c>
      <c r="J17" s="1"/>
    </row>
    <row r="18" spans="2:10">
      <c r="B18" s="34" t="s">
        <v>22</v>
      </c>
      <c r="C18" s="10">
        <v>0.67600000000000005</v>
      </c>
      <c r="D18" s="10">
        <v>0.76300000000000001</v>
      </c>
      <c r="E18" s="10">
        <v>0.49</v>
      </c>
      <c r="F18" s="10">
        <v>0.997</v>
      </c>
      <c r="G18" s="10">
        <v>15.3</v>
      </c>
      <c r="H18" s="10">
        <v>3.8</v>
      </c>
      <c r="I18" s="10">
        <v>2.6</v>
      </c>
    </row>
  </sheetData>
  <mergeCells count="2">
    <mergeCell ref="B2:B3"/>
    <mergeCell ref="C2:H2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F8" sqref="F8"/>
    </sheetView>
  </sheetViews>
  <sheetFormatPr defaultRowHeight="15.75"/>
  <cols>
    <col min="1" max="1" width="30.625" customWidth="1"/>
    <col min="2" max="2" width="11.125" customWidth="1"/>
  </cols>
  <sheetData>
    <row r="1" spans="1:4">
      <c r="A1" s="43" t="s">
        <v>93</v>
      </c>
    </row>
    <row r="3" spans="1:4">
      <c r="A3" s="44" t="s">
        <v>85</v>
      </c>
      <c r="B3" s="45">
        <v>2005</v>
      </c>
      <c r="C3" s="45">
        <v>2011</v>
      </c>
      <c r="D3" s="45">
        <v>2016</v>
      </c>
    </row>
    <row r="4" spans="1:4">
      <c r="A4" s="46" t="s">
        <v>86</v>
      </c>
      <c r="B4" s="47">
        <v>5.4</v>
      </c>
      <c r="C4" s="47">
        <v>4.8</v>
      </c>
      <c r="D4" s="47">
        <v>4.5999999999999996</v>
      </c>
    </row>
    <row r="5" spans="1:4">
      <c r="A5" s="46" t="s">
        <v>87</v>
      </c>
      <c r="B5" s="47">
        <v>14.7</v>
      </c>
      <c r="C5" s="47">
        <v>28.6</v>
      </c>
      <c r="D5" s="47">
        <v>35.9</v>
      </c>
    </row>
    <row r="6" spans="1:4">
      <c r="A6" s="46" t="s">
        <v>88</v>
      </c>
      <c r="B6" s="47">
        <v>8.5</v>
      </c>
      <c r="C6" s="47">
        <v>7.9</v>
      </c>
      <c r="D6" s="47">
        <v>7.7</v>
      </c>
    </row>
    <row r="7" spans="1:4">
      <c r="A7" s="46" t="s">
        <v>89</v>
      </c>
      <c r="B7" s="47">
        <v>0.91</v>
      </c>
      <c r="C7" s="47">
        <v>0.94</v>
      </c>
      <c r="D7" s="47">
        <v>0.95</v>
      </c>
    </row>
    <row r="8" spans="1:4">
      <c r="A8" s="46" t="s">
        <v>90</v>
      </c>
      <c r="B8" s="47">
        <v>16.7</v>
      </c>
      <c r="C8" s="47">
        <v>16.600000000000001</v>
      </c>
      <c r="D8" s="47">
        <v>16</v>
      </c>
    </row>
    <row r="9" spans="1:4">
      <c r="A9" s="46" t="s">
        <v>91</v>
      </c>
      <c r="B9" s="47">
        <v>2.1999999999999999E-2</v>
      </c>
      <c r="C9" s="47">
        <v>2.1999999999999999E-2</v>
      </c>
      <c r="D9" s="47">
        <v>2.8000000000000001E-2</v>
      </c>
    </row>
    <row r="10" spans="1:4" ht="31.5">
      <c r="A10" s="42" t="s">
        <v>92</v>
      </c>
    </row>
    <row r="11" spans="1:4">
      <c r="A11" s="4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bongaarts</vt:lpstr>
      <vt:lpstr>CM index</vt:lpstr>
      <vt:lpstr>PD with background</vt:lpstr>
      <vt:lpstr>Priliminary data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</dc:creator>
  <cp:lastModifiedBy>SAS</cp:lastModifiedBy>
  <cp:lastPrinted>2019-12-30T08:34:14Z</cp:lastPrinted>
  <dcterms:created xsi:type="dcterms:W3CDTF">2019-10-14T09:13:14Z</dcterms:created>
  <dcterms:modified xsi:type="dcterms:W3CDTF">2020-01-24T19:19:46Z</dcterms:modified>
</cp:coreProperties>
</file>